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240" activeTab="0"/>
  </bookViews>
  <sheets>
    <sheet name="Budget" sheetId="1" r:id="rId1"/>
  </sheets>
  <definedNames>
    <definedName name="_xlnm.Print_Area" localSheetId="0">'Budget'!$A$1:$S$82</definedName>
  </definedNames>
  <calcPr fullCalcOnLoad="1"/>
</workbook>
</file>

<file path=xl/sharedStrings.xml><?xml version="1.0" encoding="utf-8"?>
<sst xmlns="http://schemas.openxmlformats.org/spreadsheetml/2006/main" count="150" uniqueCount="97">
  <si>
    <t>P00</t>
  </si>
  <si>
    <t>F00/01</t>
  </si>
  <si>
    <t>F02/03</t>
  </si>
  <si>
    <t>Antal spelare</t>
  </si>
  <si>
    <t>Deltagaravgift</t>
  </si>
  <si>
    <t>TOTALT</t>
  </si>
  <si>
    <t>Domaravgifter</t>
  </si>
  <si>
    <t>Avgift för seriespel</t>
  </si>
  <si>
    <t>Avgift för karusell</t>
  </si>
  <si>
    <t>Avslutning</t>
  </si>
  <si>
    <t>Hyra klubblokal</t>
  </si>
  <si>
    <t>Totalt</t>
  </si>
  <si>
    <t>Vår</t>
  </si>
  <si>
    <t>Höst</t>
  </si>
  <si>
    <t>Avgift domare</t>
  </si>
  <si>
    <t>P01</t>
  </si>
  <si>
    <t>P02</t>
  </si>
  <si>
    <t>INKOMSTER TOALT</t>
  </si>
  <si>
    <t>UTGIFTER TOTALT</t>
  </si>
  <si>
    <t>SKILLNAD</t>
  </si>
  <si>
    <t>D13</t>
  </si>
  <si>
    <t>C14</t>
  </si>
  <si>
    <t>D12</t>
  </si>
  <si>
    <t>E10</t>
  </si>
  <si>
    <t>E11</t>
  </si>
  <si>
    <t>F9</t>
  </si>
  <si>
    <t>F8</t>
  </si>
  <si>
    <t>C15</t>
  </si>
  <si>
    <r>
      <t xml:space="preserve">deltar i seriespel = </t>
    </r>
    <r>
      <rPr>
        <b/>
        <sz val="11"/>
        <color indexed="53"/>
        <rFont val="Calibri"/>
        <family val="2"/>
      </rPr>
      <t>JA</t>
    </r>
  </si>
  <si>
    <t>JA</t>
  </si>
  <si>
    <t>NEJ</t>
  </si>
  <si>
    <t>Vår + höstsäsong cirka hemmamatcher</t>
  </si>
  <si>
    <t>Tränarutbildning</t>
  </si>
  <si>
    <t>KÄRNVERKSAMHET</t>
  </si>
  <si>
    <t>EGNA ARRANGEMANG</t>
  </si>
  <si>
    <t>Förskolefotboll</t>
  </si>
  <si>
    <t>Underhållning mm.</t>
  </si>
  <si>
    <t>ÖVRIGA UTGIFTER</t>
  </si>
  <si>
    <t>Kanslitjänster</t>
  </si>
  <si>
    <t>Materialanskaffningar</t>
  </si>
  <si>
    <t>Deltagaravgift totalt</t>
  </si>
  <si>
    <t>Kikometerersättningar</t>
  </si>
  <si>
    <t>hyra + underhåll (el, material, möten mm)</t>
  </si>
  <si>
    <t xml:space="preserve"> - träningsutrustning</t>
  </si>
  <si>
    <t xml:space="preserve"> - spelskjortor (spel och målvakt)</t>
  </si>
  <si>
    <t xml:space="preserve"> - material för tränarna (nya + gamla)</t>
  </si>
  <si>
    <t>F04/05</t>
  </si>
  <si>
    <t>P03</t>
  </si>
  <si>
    <t>Spelarutveckling</t>
  </si>
  <si>
    <t>P04</t>
  </si>
  <si>
    <t>P05</t>
  </si>
  <si>
    <t xml:space="preserve"> - hemsidor, kontorsmaterial, mm</t>
  </si>
  <si>
    <t>P06</t>
  </si>
  <si>
    <t>P07</t>
  </si>
  <si>
    <t>F06/07</t>
  </si>
  <si>
    <t>Per spelare uträknat</t>
  </si>
  <si>
    <t>Väst4 YJ</t>
  </si>
  <si>
    <t>KÄRNVERKSAMHET TOTALT</t>
  </si>
  <si>
    <t>TRÄNAR &amp; SPELARUTVECKLING</t>
  </si>
  <si>
    <t xml:space="preserve"> - målvaktsträningar</t>
  </si>
  <si>
    <t>Innosport web tjänst</t>
  </si>
  <si>
    <t>B16</t>
  </si>
  <si>
    <t>P08</t>
  </si>
  <si>
    <t xml:space="preserve"> - distriktsträningsverksamhet</t>
  </si>
  <si>
    <t>LeikkiM</t>
  </si>
  <si>
    <t>KaveriM</t>
  </si>
  <si>
    <t>Hela säsongen</t>
  </si>
  <si>
    <t xml:space="preserve"> a`90 €</t>
  </si>
  <si>
    <t>2 lag</t>
  </si>
  <si>
    <t xml:space="preserve"> a`115 €</t>
  </si>
  <si>
    <t>Intressepris totalt</t>
  </si>
  <si>
    <t>Övriga pokaler</t>
  </si>
  <si>
    <t>Väst4YJ</t>
  </si>
  <si>
    <t xml:space="preserve"> - EIF fotboll kort</t>
  </si>
  <si>
    <t>CC15</t>
  </si>
  <si>
    <t>Fotbollsföreläsningar</t>
  </si>
  <si>
    <t xml:space="preserve"> - D kurser</t>
  </si>
  <si>
    <t xml:space="preserve"> - C kurser</t>
  </si>
  <si>
    <t>Första hjälp skolning</t>
  </si>
  <si>
    <t>Mental träning</t>
  </si>
  <si>
    <t>Övrig intern utbildning</t>
  </si>
  <si>
    <t>k</t>
  </si>
  <si>
    <t>Teknikträningar</t>
  </si>
  <si>
    <t>Egen ledaravslutning</t>
  </si>
  <si>
    <t>YJ lagen i annan förenings regi</t>
  </si>
  <si>
    <t>F08/09</t>
  </si>
  <si>
    <t>1 lag</t>
  </si>
  <si>
    <t>Avgift för utsättande av domare (á 2,50/match)</t>
  </si>
  <si>
    <t>Tränarens avgifter</t>
  </si>
  <si>
    <t>Kompensation för deltagaravgift (1/lag)</t>
  </si>
  <si>
    <t xml:space="preserve"> 780 € / månad juniorerna betalar 1/2</t>
  </si>
  <si>
    <t>JUNIOR EKENOMIN 2016           BUDGET</t>
  </si>
  <si>
    <t>F/P 08 - 00</t>
  </si>
  <si>
    <t/>
  </si>
  <si>
    <t>Verksamhetsledare</t>
  </si>
  <si>
    <t>VERKLIG INKOMST (Beräknade)</t>
  </si>
  <si>
    <t>§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</si>
</sst>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B]_-;\-* #,##0.00\ [$€-40B]_-;_-* &quot;-&quot;??\ [$€-40B]_-;_-@_-"/>
    <numFmt numFmtId="165" formatCode="[$-40B]d\.\ mmmm&quot;ta &quot;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22"/>
      <name val="Calibri"/>
      <family val="2"/>
    </font>
    <font>
      <sz val="11"/>
      <color indexed="55"/>
      <name val="Calibri"/>
      <family val="2"/>
    </font>
    <font>
      <b/>
      <sz val="11"/>
      <color indexed="62"/>
      <name val="Calibri"/>
      <family val="2"/>
    </font>
    <font>
      <b/>
      <sz val="18"/>
      <color indexed="57"/>
      <name val="Calibri"/>
      <family val="2"/>
    </font>
    <font>
      <b/>
      <sz val="18"/>
      <color indexed="1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4"/>
      <color indexed="12"/>
      <name val="Calibri"/>
      <family val="2"/>
    </font>
    <font>
      <b/>
      <sz val="12"/>
      <color indexed="10"/>
      <name val="Calibri"/>
      <family val="2"/>
    </font>
    <font>
      <b/>
      <sz val="11"/>
      <color indexed="55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2"/>
      <color indexed="12"/>
      <name val="Calibri"/>
      <family val="2"/>
    </font>
    <font>
      <b/>
      <sz val="18"/>
      <color indexed="1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Arial Black"/>
      <family val="2"/>
    </font>
    <font>
      <b/>
      <sz val="11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1" applyNumberFormat="0" applyFont="0" applyAlignment="0" applyProtection="0"/>
    <xf numFmtId="0" fontId="38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0" fontId="41" fillId="0" borderId="3" applyNumberFormat="0" applyFill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1" borderId="2" applyNumberFormat="0" applyAlignment="0" applyProtection="0"/>
    <xf numFmtId="0" fontId="50" fillId="32" borderId="8" applyNumberFormat="0" applyAlignment="0" applyProtection="0"/>
    <xf numFmtId="0" fontId="51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43" fontId="1" fillId="0" borderId="0" xfId="50" applyFont="1" applyBorder="1" applyAlignment="1">
      <alignment horizontal="center"/>
    </xf>
    <xf numFmtId="44" fontId="1" fillId="0" borderId="0" xfId="58" applyFont="1" applyAlignment="1">
      <alignment horizontal="center"/>
    </xf>
    <xf numFmtId="164" fontId="1" fillId="0" borderId="0" xfId="5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4" fontId="7" fillId="0" borderId="0" xfId="58" applyFont="1" applyAlignment="1">
      <alignment horizontal="center"/>
    </xf>
    <xf numFmtId="44" fontId="1" fillId="0" borderId="0" xfId="58" applyFont="1" applyBorder="1" applyAlignment="1">
      <alignment horizontal="center"/>
    </xf>
    <xf numFmtId="44" fontId="5" fillId="0" borderId="0" xfId="58" applyFont="1" applyAlignment="1">
      <alignment horizontal="center"/>
    </xf>
    <xf numFmtId="0" fontId="0" fillId="0" borderId="0" xfId="0" applyFont="1" applyAlignment="1">
      <alignment/>
    </xf>
    <xf numFmtId="0" fontId="1" fillId="0" borderId="0" xfId="5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44" fontId="7" fillId="0" borderId="0" xfId="58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43" fontId="1" fillId="0" borderId="10" xfId="50" applyFont="1" applyBorder="1" applyAlignment="1">
      <alignment horizontal="center"/>
    </xf>
    <xf numFmtId="0" fontId="1" fillId="0" borderId="11" xfId="50" applyNumberFormat="1" applyFont="1" applyBorder="1" applyAlignment="1">
      <alignment horizontal="center"/>
    </xf>
    <xf numFmtId="43" fontId="1" fillId="0" borderId="11" xfId="5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1" fillId="0" borderId="11" xfId="58" applyFont="1" applyBorder="1" applyAlignment="1">
      <alignment/>
    </xf>
    <xf numFmtId="44" fontId="7" fillId="0" borderId="11" xfId="58" applyFont="1" applyBorder="1" applyAlignment="1">
      <alignment/>
    </xf>
    <xf numFmtId="43" fontId="1" fillId="0" borderId="12" xfId="50" applyFont="1" applyBorder="1" applyAlignment="1">
      <alignment/>
    </xf>
    <xf numFmtId="44" fontId="7" fillId="0" borderId="11" xfId="58" applyFont="1" applyBorder="1" applyAlignment="1">
      <alignment horizontal="center"/>
    </xf>
    <xf numFmtId="164" fontId="1" fillId="0" borderId="11" xfId="5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8" fillId="0" borderId="0" xfId="0" applyFont="1" applyAlignment="1">
      <alignment horizontal="center"/>
    </xf>
    <xf numFmtId="44" fontId="9" fillId="0" borderId="11" xfId="58" applyFont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44" fontId="3" fillId="34" borderId="1" xfId="39" applyNumberFormat="1" applyFont="1" applyFill="1" applyAlignment="1">
      <alignment horizontal="center"/>
    </xf>
    <xf numFmtId="44" fontId="9" fillId="0" borderId="11" xfId="0" applyNumberFormat="1" applyFont="1" applyBorder="1" applyAlignment="1">
      <alignment/>
    </xf>
    <xf numFmtId="44" fontId="7" fillId="0" borderId="0" xfId="58" applyFont="1" applyBorder="1" applyAlignment="1">
      <alignment/>
    </xf>
    <xf numFmtId="0" fontId="0" fillId="0" borderId="13" xfId="0" applyBorder="1" applyAlignment="1">
      <alignment/>
    </xf>
    <xf numFmtId="44" fontId="7" fillId="0" borderId="14" xfId="58" applyFont="1" applyBorder="1" applyAlignment="1">
      <alignment/>
    </xf>
    <xf numFmtId="44" fontId="7" fillId="0" borderId="13" xfId="58" applyFont="1" applyBorder="1" applyAlignment="1">
      <alignment horizontal="center"/>
    </xf>
    <xf numFmtId="0" fontId="0" fillId="0" borderId="0" xfId="0" applyFill="1" applyBorder="1" applyAlignment="1">
      <alignment/>
    </xf>
    <xf numFmtId="44" fontId="9" fillId="0" borderId="0" xfId="58" applyFont="1" applyBorder="1" applyAlignment="1">
      <alignment horizontal="center"/>
    </xf>
    <xf numFmtId="44" fontId="7" fillId="0" borderId="14" xfId="0" applyNumberFormat="1" applyFont="1" applyBorder="1" applyAlignment="1">
      <alignment/>
    </xf>
    <xf numFmtId="8" fontId="0" fillId="0" borderId="11" xfId="0" applyNumberFormat="1" applyBorder="1" applyAlignment="1">
      <alignment/>
    </xf>
    <xf numFmtId="44" fontId="4" fillId="0" borderId="0" xfId="58" applyFont="1" applyAlignment="1">
      <alignment/>
    </xf>
    <xf numFmtId="44" fontId="9" fillId="0" borderId="0" xfId="0" applyNumberFormat="1" applyFont="1" applyBorder="1" applyAlignment="1">
      <alignment horizontal="center"/>
    </xf>
    <xf numFmtId="44" fontId="9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0" applyNumberFormat="1" applyAlignment="1">
      <alignment/>
    </xf>
    <xf numFmtId="44" fontId="7" fillId="0" borderId="11" xfId="0" applyNumberFormat="1" applyFont="1" applyBorder="1" applyAlignment="1">
      <alignment/>
    </xf>
    <xf numFmtId="44" fontId="0" fillId="0" borderId="0" xfId="0" applyNumberFormat="1" applyBorder="1" applyAlignment="1">
      <alignment horizontal="center"/>
    </xf>
    <xf numFmtId="44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/>
    </xf>
    <xf numFmtId="164" fontId="10" fillId="0" borderId="11" xfId="50" applyNumberFormat="1" applyFont="1" applyBorder="1" applyAlignment="1">
      <alignment/>
    </xf>
    <xf numFmtId="164" fontId="10" fillId="0" borderId="0" xfId="5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4" fontId="1" fillId="0" borderId="0" xfId="58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44" fontId="13" fillId="0" borderId="20" xfId="58" applyFont="1" applyBorder="1" applyAlignment="1">
      <alignment/>
    </xf>
    <xf numFmtId="44" fontId="14" fillId="0" borderId="0" xfId="0" applyNumberFormat="1" applyFont="1" applyBorder="1" applyAlignment="1">
      <alignment/>
    </xf>
    <xf numFmtId="0" fontId="15" fillId="0" borderId="2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Fill="1" applyBorder="1" applyAlignment="1">
      <alignment/>
    </xf>
    <xf numFmtId="44" fontId="11" fillId="0" borderId="0" xfId="58" applyFont="1" applyBorder="1" applyAlignment="1">
      <alignment horizontal="center"/>
    </xf>
    <xf numFmtId="44" fontId="11" fillId="0" borderId="13" xfId="0" applyNumberFormat="1" applyFont="1" applyBorder="1" applyAlignment="1">
      <alignment horizontal="center"/>
    </xf>
    <xf numFmtId="44" fontId="11" fillId="0" borderId="0" xfId="0" applyNumberFormat="1" applyFont="1" applyAlignment="1">
      <alignment horizontal="center"/>
    </xf>
    <xf numFmtId="44" fontId="5" fillId="0" borderId="0" xfId="58" applyFont="1" applyAlignment="1">
      <alignment horizontal="center"/>
    </xf>
    <xf numFmtId="44" fontId="5" fillId="0" borderId="0" xfId="58" applyFont="1" applyBorder="1" applyAlignment="1">
      <alignment horizontal="center"/>
    </xf>
    <xf numFmtId="0" fontId="2" fillId="0" borderId="0" xfId="0" applyFont="1" applyAlignment="1">
      <alignment/>
    </xf>
    <xf numFmtId="44" fontId="11" fillId="0" borderId="24" xfId="58" applyFont="1" applyBorder="1" applyAlignment="1">
      <alignment horizontal="center"/>
    </xf>
    <xf numFmtId="44" fontId="11" fillId="0" borderId="13" xfId="58" applyFont="1" applyBorder="1" applyAlignment="1">
      <alignment horizontal="center"/>
    </xf>
    <xf numFmtId="44" fontId="18" fillId="0" borderId="11" xfId="0" applyNumberFormat="1" applyFont="1" applyBorder="1" applyAlignment="1">
      <alignment/>
    </xf>
    <xf numFmtId="43" fontId="11" fillId="0" borderId="0" xfId="50" applyFont="1" applyBorder="1" applyAlignment="1">
      <alignment horizontal="center"/>
    </xf>
    <xf numFmtId="0" fontId="17" fillId="0" borderId="16" xfId="0" applyFont="1" applyBorder="1" applyAlignment="1">
      <alignment/>
    </xf>
    <xf numFmtId="44" fontId="18" fillId="0" borderId="15" xfId="58" applyFont="1" applyBorder="1" applyAlignment="1">
      <alignment/>
    </xf>
    <xf numFmtId="43" fontId="11" fillId="0" borderId="16" xfId="50" applyFont="1" applyBorder="1" applyAlignment="1">
      <alignment horizontal="center"/>
    </xf>
    <xf numFmtId="44" fontId="1" fillId="0" borderId="11" xfId="58" applyFont="1" applyBorder="1" applyAlignment="1">
      <alignment/>
    </xf>
    <xf numFmtId="44" fontId="19" fillId="0" borderId="11" xfId="58" applyFont="1" applyBorder="1" applyAlignment="1">
      <alignment/>
    </xf>
    <xf numFmtId="6" fontId="20" fillId="0" borderId="0" xfId="58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4" fontId="7" fillId="0" borderId="12" xfId="58" applyFont="1" applyBorder="1" applyAlignment="1">
      <alignment/>
    </xf>
    <xf numFmtId="6" fontId="0" fillId="0" borderId="0" xfId="0" applyNumberFormat="1" applyAlignment="1">
      <alignment horizontal="left"/>
    </xf>
    <xf numFmtId="0" fontId="17" fillId="0" borderId="0" xfId="0" applyFont="1" applyAlignment="1">
      <alignment/>
    </xf>
    <xf numFmtId="44" fontId="53" fillId="0" borderId="11" xfId="58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Fill="1" applyBorder="1" applyAlignment="1">
      <alignment/>
    </xf>
    <xf numFmtId="44" fontId="7" fillId="0" borderId="25" xfId="58" applyFont="1" applyBorder="1" applyAlignment="1">
      <alignment/>
    </xf>
    <xf numFmtId="44" fontId="7" fillId="0" borderId="26" xfId="58" applyFont="1" applyBorder="1" applyAlignment="1">
      <alignment horizontal="center"/>
    </xf>
    <xf numFmtId="0" fontId="21" fillId="0" borderId="26" xfId="0" applyFont="1" applyFill="1" applyBorder="1" applyAlignment="1">
      <alignment/>
    </xf>
    <xf numFmtId="0" fontId="54" fillId="0" borderId="0" xfId="0" applyFont="1" applyBorder="1" applyAlignment="1">
      <alignment/>
    </xf>
    <xf numFmtId="8" fontId="53" fillId="0" borderId="11" xfId="0" applyNumberFormat="1" applyFont="1" applyBorder="1" applyAlignment="1">
      <alignment/>
    </xf>
    <xf numFmtId="44" fontId="0" fillId="0" borderId="11" xfId="58" applyFont="1" applyBorder="1" applyAlignment="1">
      <alignment/>
    </xf>
    <xf numFmtId="44" fontId="0" fillId="0" borderId="11" xfId="58" applyFont="1" applyBorder="1" applyAlignment="1">
      <alignment/>
    </xf>
    <xf numFmtId="0" fontId="1" fillId="0" borderId="0" xfId="0" applyFont="1" applyBorder="1" applyAlignment="1">
      <alignment/>
    </xf>
    <xf numFmtId="44" fontId="55" fillId="0" borderId="12" xfId="58" applyFont="1" applyBorder="1" applyAlignment="1">
      <alignment/>
    </xf>
    <xf numFmtId="44" fontId="56" fillId="0" borderId="23" xfId="0" applyNumberFormat="1" applyFont="1" applyBorder="1" applyAlignment="1">
      <alignment/>
    </xf>
    <xf numFmtId="44" fontId="56" fillId="0" borderId="0" xfId="0" applyNumberFormat="1" applyFont="1" applyAlignment="1">
      <alignment horizontal="center"/>
    </xf>
    <xf numFmtId="8" fontId="7" fillId="0" borderId="12" xfId="58" applyNumberFormat="1" applyFont="1" applyBorder="1" applyAlignment="1">
      <alignment/>
    </xf>
    <xf numFmtId="44" fontId="7" fillId="0" borderId="11" xfId="58" applyNumberFormat="1" applyFont="1" applyBorder="1" applyAlignment="1">
      <alignment/>
    </xf>
    <xf numFmtId="0" fontId="0" fillId="0" borderId="0" xfId="0" applyAlignment="1" quotePrefix="1">
      <alignment/>
    </xf>
    <xf numFmtId="13" fontId="7" fillId="0" borderId="11" xfId="0" applyNumberFormat="1" applyFont="1" applyBorder="1" applyAlignment="1">
      <alignment/>
    </xf>
    <xf numFmtId="164" fontId="57" fillId="0" borderId="11" xfId="50" applyNumberFormat="1" applyFont="1" applyBorder="1" applyAlignment="1">
      <alignment/>
    </xf>
    <xf numFmtId="44" fontId="50" fillId="0" borderId="0" xfId="58" applyFont="1" applyBorder="1" applyAlignment="1">
      <alignment horizontal="center"/>
    </xf>
    <xf numFmtId="4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43" fontId="37" fillId="0" borderId="10" xfId="50" applyFont="1" applyBorder="1" applyAlignment="1">
      <alignment horizontal="center"/>
    </xf>
    <xf numFmtId="43" fontId="37" fillId="0" borderId="11" xfId="5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0"/>
  <sheetViews>
    <sheetView showGridLines="0"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45.7109375" style="0" customWidth="1"/>
    <col min="2" max="2" width="26.421875" style="0" bestFit="1" customWidth="1"/>
    <col min="3" max="3" width="13.7109375" style="2" bestFit="1" customWidth="1"/>
    <col min="4" max="4" width="14.57421875" style="0" customWidth="1"/>
    <col min="5" max="5" width="11.57421875" style="0" customWidth="1"/>
    <col min="6" max="6" width="13.7109375" style="2" bestFit="1" customWidth="1"/>
    <col min="7" max="7" width="13.8515625" style="2" customWidth="1"/>
    <col min="8" max="8" width="13.7109375" style="2" bestFit="1" customWidth="1"/>
    <col min="9" max="9" width="11.57421875" style="2" customWidth="1"/>
    <col min="10" max="13" width="13.7109375" style="2" bestFit="1" customWidth="1"/>
    <col min="14" max="14" width="11.57421875" style="2" customWidth="1"/>
    <col min="15" max="15" width="13.7109375" style="2" bestFit="1" customWidth="1"/>
    <col min="16" max="16" width="11.57421875" style="2" customWidth="1"/>
    <col min="17" max="17" width="13.7109375" style="2" bestFit="1" customWidth="1"/>
    <col min="18" max="18" width="11.57421875" style="2" customWidth="1"/>
    <col min="19" max="19" width="13.7109375" style="2" bestFit="1" customWidth="1"/>
    <col min="20" max="20" width="14.140625" style="0" customWidth="1"/>
    <col min="21" max="21" width="11.8515625" style="0" bestFit="1" customWidth="1"/>
  </cols>
  <sheetData>
    <row r="1" spans="1:33" ht="21">
      <c r="A1" s="1" t="s">
        <v>91</v>
      </c>
      <c r="B1" s="1"/>
      <c r="C1" s="53"/>
      <c r="D1" s="2"/>
      <c r="E1" s="2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</row>
    <row r="2" spans="1:33" ht="15">
      <c r="A2" s="4" t="s">
        <v>92</v>
      </c>
      <c r="C2" s="59" t="s">
        <v>64</v>
      </c>
      <c r="D2" s="59" t="s">
        <v>64</v>
      </c>
      <c r="E2" s="59" t="s">
        <v>65</v>
      </c>
      <c r="F2" s="59" t="s">
        <v>65</v>
      </c>
      <c r="G2" s="59" t="s">
        <v>65</v>
      </c>
      <c r="H2" s="59" t="s">
        <v>64</v>
      </c>
      <c r="I2" s="59" t="s">
        <v>64</v>
      </c>
      <c r="J2" s="59" t="s">
        <v>64</v>
      </c>
      <c r="K2" s="59" t="s">
        <v>64</v>
      </c>
      <c r="L2" s="59" t="s">
        <v>65</v>
      </c>
      <c r="M2" s="59" t="s">
        <v>65</v>
      </c>
      <c r="N2" s="59" t="s">
        <v>65</v>
      </c>
      <c r="O2" s="59" t="s">
        <v>65</v>
      </c>
      <c r="P2" s="59" t="s">
        <v>65</v>
      </c>
      <c r="Q2" s="59" t="s">
        <v>65</v>
      </c>
      <c r="R2" s="59" t="s">
        <v>65</v>
      </c>
      <c r="S2" s="59" t="s">
        <v>65</v>
      </c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</row>
    <row r="3" spans="1:19" ht="15">
      <c r="A3" s="120" t="s">
        <v>93</v>
      </c>
      <c r="C3" s="2" t="s">
        <v>26</v>
      </c>
      <c r="D3" s="2" t="s">
        <v>23</v>
      </c>
      <c r="E3" s="2" t="s">
        <v>22</v>
      </c>
      <c r="F3" s="2" t="s">
        <v>21</v>
      </c>
      <c r="G3" s="2" t="s">
        <v>61</v>
      </c>
      <c r="H3" s="2" t="s">
        <v>26</v>
      </c>
      <c r="I3" s="2" t="s">
        <v>25</v>
      </c>
      <c r="J3" s="2" t="s">
        <v>23</v>
      </c>
      <c r="K3" s="2" t="s">
        <v>24</v>
      </c>
      <c r="L3" s="2" t="s">
        <v>22</v>
      </c>
      <c r="M3" s="2" t="s">
        <v>20</v>
      </c>
      <c r="N3" s="2" t="s">
        <v>20</v>
      </c>
      <c r="O3" s="2" t="s">
        <v>21</v>
      </c>
      <c r="P3" s="2" t="s">
        <v>21</v>
      </c>
      <c r="Q3" s="2" t="s">
        <v>74</v>
      </c>
      <c r="R3" s="2" t="s">
        <v>27</v>
      </c>
      <c r="S3" s="3" t="s">
        <v>61</v>
      </c>
    </row>
    <row r="4" spans="1:19" ht="15">
      <c r="A4" s="4" t="s">
        <v>4</v>
      </c>
      <c r="C4" s="2" t="s">
        <v>85</v>
      </c>
      <c r="D4" s="2" t="s">
        <v>54</v>
      </c>
      <c r="E4" s="2" t="s">
        <v>46</v>
      </c>
      <c r="F4" s="2" t="s">
        <v>2</v>
      </c>
      <c r="G4" s="2" t="s">
        <v>1</v>
      </c>
      <c r="H4" s="2" t="s">
        <v>62</v>
      </c>
      <c r="I4" s="2" t="s">
        <v>53</v>
      </c>
      <c r="J4" s="2" t="s">
        <v>52</v>
      </c>
      <c r="K4" s="2" t="s">
        <v>50</v>
      </c>
      <c r="L4" s="2" t="s">
        <v>49</v>
      </c>
      <c r="M4" s="2" t="s">
        <v>47</v>
      </c>
      <c r="N4" s="2" t="s">
        <v>72</v>
      </c>
      <c r="O4" s="2" t="s">
        <v>16</v>
      </c>
      <c r="P4" s="2" t="s">
        <v>56</v>
      </c>
      <c r="Q4" s="2" t="s">
        <v>15</v>
      </c>
      <c r="R4" s="2" t="s">
        <v>56</v>
      </c>
      <c r="S4" s="3" t="s">
        <v>0</v>
      </c>
    </row>
    <row r="5" spans="1:19" ht="15">
      <c r="A5" t="s">
        <v>3</v>
      </c>
      <c r="B5" s="24"/>
      <c r="C5" s="53">
        <v>20</v>
      </c>
      <c r="D5" s="52">
        <v>29</v>
      </c>
      <c r="E5" s="52">
        <v>22</v>
      </c>
      <c r="F5" s="52">
        <v>12</v>
      </c>
      <c r="G5" s="53">
        <v>20</v>
      </c>
      <c r="H5" s="53">
        <v>20</v>
      </c>
      <c r="I5" s="53">
        <v>35</v>
      </c>
      <c r="J5" s="53">
        <v>36</v>
      </c>
      <c r="K5" s="53">
        <v>35</v>
      </c>
      <c r="L5" s="53">
        <v>22</v>
      </c>
      <c r="M5" s="53">
        <v>17</v>
      </c>
      <c r="N5" s="53"/>
      <c r="O5" s="53">
        <v>28</v>
      </c>
      <c r="P5" s="53"/>
      <c r="Q5" s="53">
        <v>10</v>
      </c>
      <c r="R5" s="53"/>
      <c r="S5" s="52">
        <v>3</v>
      </c>
    </row>
    <row r="6" spans="1:19" ht="15">
      <c r="A6" t="s">
        <v>4</v>
      </c>
      <c r="B6" s="25"/>
      <c r="C6" s="39">
        <v>195</v>
      </c>
      <c r="D6" s="39">
        <v>195</v>
      </c>
      <c r="E6" s="39">
        <v>195</v>
      </c>
      <c r="F6" s="39">
        <v>195</v>
      </c>
      <c r="G6" s="39">
        <v>195</v>
      </c>
      <c r="H6" s="39">
        <v>195</v>
      </c>
      <c r="I6" s="39">
        <v>195</v>
      </c>
      <c r="J6" s="39">
        <v>195</v>
      </c>
      <c r="K6" s="39">
        <v>195</v>
      </c>
      <c r="L6" s="39">
        <v>195</v>
      </c>
      <c r="M6" s="39">
        <v>195</v>
      </c>
      <c r="N6" s="39"/>
      <c r="O6" s="39">
        <v>195</v>
      </c>
      <c r="P6" s="39"/>
      <c r="Q6" s="39">
        <v>195</v>
      </c>
      <c r="R6" s="39"/>
      <c r="S6" s="39">
        <v>195</v>
      </c>
    </row>
    <row r="7" spans="1:20" ht="15">
      <c r="A7" t="s">
        <v>40</v>
      </c>
      <c r="B7" s="128">
        <v>56799</v>
      </c>
      <c r="C7" s="123">
        <f>+C6*C5</f>
        <v>3900</v>
      </c>
      <c r="D7" s="123">
        <f>+D6*D5</f>
        <v>5655</v>
      </c>
      <c r="E7" s="123">
        <f aca="true" t="shared" si="0" ref="E7:S7">+E6*E5</f>
        <v>4290</v>
      </c>
      <c r="F7" s="123">
        <f t="shared" si="0"/>
        <v>2340</v>
      </c>
      <c r="G7" s="123">
        <f t="shared" si="0"/>
        <v>3900</v>
      </c>
      <c r="H7" s="123">
        <f>+H6*H5</f>
        <v>3900</v>
      </c>
      <c r="I7" s="123">
        <f t="shared" si="0"/>
        <v>6825</v>
      </c>
      <c r="J7" s="123">
        <f>+J6*J5</f>
        <v>7020</v>
      </c>
      <c r="K7" s="123">
        <f>+K6*K5</f>
        <v>6825</v>
      </c>
      <c r="L7" s="123">
        <f t="shared" si="0"/>
        <v>4290</v>
      </c>
      <c r="M7" s="123">
        <f t="shared" si="0"/>
        <v>3315</v>
      </c>
      <c r="N7" s="123"/>
      <c r="O7" s="123">
        <f t="shared" si="0"/>
        <v>5460</v>
      </c>
      <c r="P7" s="123"/>
      <c r="Q7" s="123">
        <f t="shared" si="0"/>
        <v>1950</v>
      </c>
      <c r="R7" s="123"/>
      <c r="S7" s="123">
        <f t="shared" si="0"/>
        <v>585</v>
      </c>
      <c r="T7" s="54"/>
    </row>
    <row r="8" spans="1:20" ht="15">
      <c r="A8" t="s">
        <v>5</v>
      </c>
      <c r="B8" s="61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81"/>
    </row>
    <row r="9" spans="1:5" ht="18.75">
      <c r="A9" s="103" t="s">
        <v>33</v>
      </c>
      <c r="B9" s="26"/>
      <c r="D9" s="2"/>
      <c r="E9" s="2"/>
    </row>
    <row r="10" spans="1:19" ht="15">
      <c r="A10" s="18" t="s">
        <v>96</v>
      </c>
      <c r="B10" s="27"/>
      <c r="C10" s="19"/>
      <c r="D10" s="20"/>
      <c r="E10" s="20"/>
      <c r="F10" s="20"/>
      <c r="G10" s="19" t="s">
        <v>28</v>
      </c>
      <c r="H10" s="19"/>
      <c r="I10" s="19"/>
      <c r="J10" s="21"/>
      <c r="K10" s="21"/>
      <c r="L10" s="21"/>
      <c r="M10" s="20"/>
      <c r="N10" s="20"/>
      <c r="O10" s="20"/>
      <c r="P10" s="20"/>
      <c r="Q10" s="20"/>
      <c r="R10" s="20"/>
      <c r="S10" s="20"/>
    </row>
    <row r="11" spans="1:19" ht="15">
      <c r="A11" s="4" t="s">
        <v>6</v>
      </c>
      <c r="B11" s="26"/>
      <c r="C11" s="2" t="s">
        <v>30</v>
      </c>
      <c r="D11" s="3" t="s">
        <v>30</v>
      </c>
      <c r="E11" s="17" t="s">
        <v>29</v>
      </c>
      <c r="F11" s="17" t="s">
        <v>29</v>
      </c>
      <c r="G11" s="17" t="s">
        <v>29</v>
      </c>
      <c r="H11" s="2" t="s">
        <v>30</v>
      </c>
      <c r="I11" s="2" t="s">
        <v>30</v>
      </c>
      <c r="J11" s="2" t="s">
        <v>30</v>
      </c>
      <c r="K11" s="17" t="s">
        <v>29</v>
      </c>
      <c r="L11" s="17" t="s">
        <v>29</v>
      </c>
      <c r="M11" s="17" t="s">
        <v>29</v>
      </c>
      <c r="N11" s="17"/>
      <c r="O11" s="17" t="s">
        <v>29</v>
      </c>
      <c r="P11" s="17"/>
      <c r="Q11" s="17" t="s">
        <v>29</v>
      </c>
      <c r="R11" s="17"/>
      <c r="S11" s="17" t="s">
        <v>29</v>
      </c>
    </row>
    <row r="12" spans="1:19" ht="15">
      <c r="A12" t="s">
        <v>31</v>
      </c>
      <c r="B12" s="26"/>
      <c r="D12" s="3"/>
      <c r="E12" s="2">
        <v>10</v>
      </c>
      <c r="F12" s="2">
        <v>10</v>
      </c>
      <c r="G12" s="2">
        <v>10</v>
      </c>
      <c r="K12" s="2">
        <v>10</v>
      </c>
      <c r="L12" s="2">
        <v>10</v>
      </c>
      <c r="M12" s="2">
        <v>10</v>
      </c>
      <c r="N12" s="14">
        <f>+M16/20</f>
        <v>12.65</v>
      </c>
      <c r="O12" s="2">
        <v>10</v>
      </c>
      <c r="P12" s="14">
        <f>+O16/20</f>
        <v>12.65</v>
      </c>
      <c r="Q12" s="2">
        <v>10</v>
      </c>
      <c r="R12" s="2">
        <f>+Q16/10</f>
        <v>28.4</v>
      </c>
      <c r="S12" s="3">
        <v>10</v>
      </c>
    </row>
    <row r="13" spans="1:19" ht="15">
      <c r="A13" t="s">
        <v>14</v>
      </c>
      <c r="B13" s="28"/>
      <c r="C13" s="6"/>
      <c r="D13" s="10"/>
      <c r="E13" s="6">
        <v>25.6</v>
      </c>
      <c r="F13" s="6">
        <v>25.6</v>
      </c>
      <c r="G13" s="6">
        <v>22.7</v>
      </c>
      <c r="H13" s="6"/>
      <c r="I13" s="6"/>
      <c r="J13" s="6"/>
      <c r="K13" s="6">
        <v>15</v>
      </c>
      <c r="L13" s="6">
        <v>25.3</v>
      </c>
      <c r="M13" s="6">
        <v>25.3</v>
      </c>
      <c r="N13" s="6">
        <f>+N12*8</f>
        <v>101.2</v>
      </c>
      <c r="O13" s="6">
        <v>25.3</v>
      </c>
      <c r="P13" s="6">
        <f>+P12*14</f>
        <v>177.1</v>
      </c>
      <c r="Q13" s="6">
        <v>28.4</v>
      </c>
      <c r="R13" s="6">
        <f>+R12*5</f>
        <v>142</v>
      </c>
      <c r="S13" s="10">
        <v>28.4</v>
      </c>
    </row>
    <row r="14" spans="1:19" ht="15">
      <c r="A14" t="s">
        <v>41</v>
      </c>
      <c r="B14" s="119">
        <f>SUM(C14:S14)</f>
        <v>1600</v>
      </c>
      <c r="C14" s="87"/>
      <c r="D14" s="10"/>
      <c r="E14" s="87">
        <v>200</v>
      </c>
      <c r="F14" s="87">
        <v>200</v>
      </c>
      <c r="G14" s="87">
        <v>200</v>
      </c>
      <c r="H14" s="87"/>
      <c r="I14" s="87"/>
      <c r="J14" s="87"/>
      <c r="K14" s="87"/>
      <c r="L14" s="87">
        <v>200</v>
      </c>
      <c r="M14" s="87">
        <v>200</v>
      </c>
      <c r="O14" s="87">
        <v>200</v>
      </c>
      <c r="Q14" s="87">
        <v>200</v>
      </c>
      <c r="R14" s="87"/>
      <c r="S14" s="88">
        <v>200</v>
      </c>
    </row>
    <row r="15" spans="1:19" ht="15">
      <c r="A15" t="s">
        <v>87</v>
      </c>
      <c r="B15" s="119">
        <f>SUM(C15:S15)</f>
        <v>200</v>
      </c>
      <c r="C15" s="87"/>
      <c r="D15" s="10"/>
      <c r="E15" s="87">
        <v>25</v>
      </c>
      <c r="F15" s="87">
        <v>25</v>
      </c>
      <c r="G15" s="87">
        <v>25</v>
      </c>
      <c r="H15" s="87"/>
      <c r="I15" s="87"/>
      <c r="J15" s="87"/>
      <c r="K15" s="87"/>
      <c r="L15" s="87">
        <v>25</v>
      </c>
      <c r="M15" s="87">
        <v>25</v>
      </c>
      <c r="O15" s="87">
        <v>25</v>
      </c>
      <c r="Q15" s="87">
        <v>25</v>
      </c>
      <c r="R15" s="87"/>
      <c r="S15" s="88">
        <v>25</v>
      </c>
    </row>
    <row r="16" spans="1:19" ht="15">
      <c r="A16" t="s">
        <v>11</v>
      </c>
      <c r="B16" s="29">
        <f>SUM(D16:S16)+B14+B15</f>
        <v>4436.3</v>
      </c>
      <c r="C16" s="11"/>
      <c r="D16" s="10"/>
      <c r="E16" s="11">
        <f>+E12*E13</f>
        <v>256</v>
      </c>
      <c r="F16" s="11">
        <f>+F12*F13</f>
        <v>256</v>
      </c>
      <c r="G16" s="11">
        <f>+G12*G13</f>
        <v>227</v>
      </c>
      <c r="H16" s="11"/>
      <c r="I16" s="11"/>
      <c r="J16" s="11"/>
      <c r="K16" s="11">
        <f>+K12*K13</f>
        <v>150</v>
      </c>
      <c r="L16" s="11">
        <f>+L12*L13</f>
        <v>253</v>
      </c>
      <c r="M16" s="11">
        <f>+M12*M13</f>
        <v>253</v>
      </c>
      <c r="N16" s="11">
        <f>+N13</f>
        <v>101.2</v>
      </c>
      <c r="O16" s="11">
        <f>+O12*O13</f>
        <v>253</v>
      </c>
      <c r="P16" s="11">
        <f>+P13</f>
        <v>177.1</v>
      </c>
      <c r="Q16" s="11">
        <f>+Q12*Q13</f>
        <v>284</v>
      </c>
      <c r="R16" s="11">
        <f>+R13</f>
        <v>142</v>
      </c>
      <c r="S16" s="11">
        <f>+S12*S13</f>
        <v>284</v>
      </c>
    </row>
    <row r="17" spans="1:21" ht="15">
      <c r="A17" s="22" t="s">
        <v>7</v>
      </c>
      <c r="B17" s="30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f>+M18/10</f>
        <v>16.6</v>
      </c>
      <c r="O17" s="23"/>
      <c r="P17" s="23">
        <f>+O18/10</f>
        <v>16.6</v>
      </c>
      <c r="Q17" s="23"/>
      <c r="R17" s="23">
        <f>+Q18/10</f>
        <v>16.6</v>
      </c>
      <c r="S17" s="23"/>
      <c r="U17" s="89"/>
    </row>
    <row r="18" spans="1:21" ht="15">
      <c r="A18" t="s">
        <v>66</v>
      </c>
      <c r="B18" s="28">
        <f>SUM(D18:S18)</f>
        <v>1790.6</v>
      </c>
      <c r="C18" s="6"/>
      <c r="D18" s="10"/>
      <c r="E18" s="6">
        <v>166</v>
      </c>
      <c r="F18" s="6">
        <v>166</v>
      </c>
      <c r="G18" s="6">
        <v>166</v>
      </c>
      <c r="H18" s="6"/>
      <c r="I18" s="6"/>
      <c r="J18" s="6"/>
      <c r="K18" s="6">
        <v>114</v>
      </c>
      <c r="L18" s="6">
        <v>166</v>
      </c>
      <c r="M18" s="6">
        <v>166</v>
      </c>
      <c r="N18" s="6">
        <f>+N17*8</f>
        <v>132.8</v>
      </c>
      <c r="O18" s="6">
        <v>166</v>
      </c>
      <c r="P18" s="6">
        <f>+P17*8</f>
        <v>132.8</v>
      </c>
      <c r="Q18" s="6">
        <v>166</v>
      </c>
      <c r="R18" s="6">
        <f>+R17*5</f>
        <v>83</v>
      </c>
      <c r="S18" s="10">
        <v>166</v>
      </c>
      <c r="U18" s="82"/>
    </row>
    <row r="19" spans="1:19" ht="15">
      <c r="A19" t="s">
        <v>84</v>
      </c>
      <c r="B19" s="28"/>
      <c r="C19" s="6"/>
      <c r="D19" s="10"/>
      <c r="E19" s="1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10"/>
    </row>
    <row r="20" spans="2:19" ht="15">
      <c r="B20" s="31">
        <f>+B19+B18</f>
        <v>1790.6</v>
      </c>
      <c r="C20" s="9"/>
      <c r="D20" s="16"/>
      <c r="E20" s="99"/>
      <c r="F20" s="16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5">
      <c r="A21" s="22" t="s">
        <v>8</v>
      </c>
      <c r="B21" s="27"/>
      <c r="C21" s="20" t="s">
        <v>86</v>
      </c>
      <c r="D21" s="20" t="s">
        <v>68</v>
      </c>
      <c r="E21" s="20" t="s">
        <v>68</v>
      </c>
      <c r="F21" s="20"/>
      <c r="G21" s="20"/>
      <c r="H21" s="20" t="s">
        <v>86</v>
      </c>
      <c r="I21" s="20" t="s">
        <v>68</v>
      </c>
      <c r="J21" s="20" t="s">
        <v>68</v>
      </c>
      <c r="K21" s="20" t="s">
        <v>68</v>
      </c>
      <c r="L21" s="20" t="s">
        <v>68</v>
      </c>
      <c r="M21" s="20"/>
      <c r="N21" s="20"/>
      <c r="O21" s="20"/>
      <c r="P21" s="20"/>
      <c r="Q21" s="20"/>
      <c r="R21" s="20"/>
      <c r="S21" s="20"/>
    </row>
    <row r="22" spans="1:19" ht="15">
      <c r="A22" s="64"/>
      <c r="B22" s="26"/>
      <c r="C22" s="100" t="s">
        <v>67</v>
      </c>
      <c r="D22" s="100">
        <v>115</v>
      </c>
      <c r="E22" s="100" t="s">
        <v>69</v>
      </c>
      <c r="F22" s="3"/>
      <c r="G22" s="3"/>
      <c r="H22" s="100" t="s">
        <v>67</v>
      </c>
      <c r="I22" s="100">
        <v>115</v>
      </c>
      <c r="J22" s="100" t="s">
        <v>69</v>
      </c>
      <c r="K22" s="100" t="s">
        <v>69</v>
      </c>
      <c r="L22" s="100" t="s">
        <v>69</v>
      </c>
      <c r="M22" s="3"/>
      <c r="N22" s="3"/>
      <c r="O22" s="3"/>
      <c r="P22" s="3"/>
      <c r="Q22" s="3"/>
      <c r="R22" s="3"/>
      <c r="S22" s="3"/>
    </row>
    <row r="23" spans="1:19" ht="15">
      <c r="A23" t="s">
        <v>12</v>
      </c>
      <c r="B23" s="26"/>
      <c r="C23" s="6">
        <v>90</v>
      </c>
      <c r="D23" s="6">
        <v>230</v>
      </c>
      <c r="E23" s="6">
        <v>230</v>
      </c>
      <c r="F23" s="6"/>
      <c r="G23" s="6"/>
      <c r="H23" s="6">
        <v>90</v>
      </c>
      <c r="I23" s="6">
        <v>230</v>
      </c>
      <c r="J23" s="6">
        <v>230</v>
      </c>
      <c r="K23" s="6">
        <v>230</v>
      </c>
      <c r="L23" s="6">
        <v>230</v>
      </c>
      <c r="M23" s="6"/>
      <c r="N23" s="6"/>
      <c r="O23" s="6"/>
      <c r="P23" s="6"/>
      <c r="Q23" s="6"/>
      <c r="R23" s="6"/>
      <c r="S23" s="6"/>
    </row>
    <row r="24" spans="1:19" ht="15">
      <c r="A24" t="s">
        <v>13</v>
      </c>
      <c r="B24" s="28"/>
      <c r="C24" s="6">
        <v>90</v>
      </c>
      <c r="D24" s="6">
        <v>230</v>
      </c>
      <c r="E24" s="6">
        <v>230</v>
      </c>
      <c r="F24" s="6"/>
      <c r="G24" s="6"/>
      <c r="H24" s="6">
        <v>90</v>
      </c>
      <c r="I24" s="6">
        <v>230</v>
      </c>
      <c r="J24" s="6">
        <v>230</v>
      </c>
      <c r="K24" s="6">
        <v>230</v>
      </c>
      <c r="L24" s="6">
        <v>230</v>
      </c>
      <c r="M24" s="6"/>
      <c r="N24" s="6"/>
      <c r="O24" s="6"/>
      <c r="P24" s="6"/>
      <c r="Q24" s="6"/>
      <c r="R24" s="6"/>
      <c r="S24" s="6"/>
    </row>
    <row r="25" spans="1:19" ht="15">
      <c r="A25" s="42" t="s">
        <v>11</v>
      </c>
      <c r="B25" s="43">
        <f>SUM(C25:Q25)</f>
        <v>3120</v>
      </c>
      <c r="C25" s="44">
        <f>SUM(C23:C24)</f>
        <v>180</v>
      </c>
      <c r="D25" s="44">
        <f>SUM(D23:D24)</f>
        <v>460</v>
      </c>
      <c r="E25" s="44">
        <f>SUM(E23:E24)</f>
        <v>460</v>
      </c>
      <c r="F25" s="44"/>
      <c r="G25" s="44"/>
      <c r="H25" s="44">
        <f>SUM(H23:H24)</f>
        <v>180</v>
      </c>
      <c r="I25" s="44">
        <f>SUM(I23:I24)</f>
        <v>460</v>
      </c>
      <c r="J25" s="44">
        <f>SUM(J23:J24)</f>
        <v>460</v>
      </c>
      <c r="K25" s="44">
        <f>SUM(K23:K24)</f>
        <v>460</v>
      </c>
      <c r="L25" s="44">
        <f>SUM(L23:L24)</f>
        <v>460</v>
      </c>
      <c r="M25" s="44"/>
      <c r="N25" s="44"/>
      <c r="O25" s="44"/>
      <c r="P25" s="44"/>
      <c r="Q25" s="44"/>
      <c r="R25" s="44"/>
      <c r="S25" s="44"/>
    </row>
    <row r="26" spans="1:19" ht="18.75">
      <c r="A26" s="106" t="s">
        <v>57</v>
      </c>
      <c r="B26" s="104">
        <f>+B25+B20+B16+B14</f>
        <v>10946.900000000001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">
      <c r="A27" s="58"/>
      <c r="B27" s="2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8.75">
      <c r="A28" s="109" t="s">
        <v>58</v>
      </c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</row>
    <row r="29" spans="1:19" ht="15">
      <c r="A29" s="64" t="s">
        <v>32</v>
      </c>
      <c r="B29" s="12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20" ht="15">
      <c r="A30" s="38" t="s">
        <v>76</v>
      </c>
      <c r="B30" s="40">
        <v>1750</v>
      </c>
      <c r="C30" s="46">
        <v>360</v>
      </c>
      <c r="D30" s="46">
        <v>180</v>
      </c>
      <c r="E30" s="46">
        <v>180</v>
      </c>
      <c r="F30" s="46"/>
      <c r="G30" s="46"/>
      <c r="H30" s="46">
        <v>360</v>
      </c>
      <c r="I30" s="46">
        <v>180</v>
      </c>
      <c r="J30" s="46">
        <v>180</v>
      </c>
      <c r="K30" s="46"/>
      <c r="L30" s="46">
        <v>360</v>
      </c>
      <c r="M30" s="46"/>
      <c r="N30" s="46"/>
      <c r="O30" s="46"/>
      <c r="P30" s="46"/>
      <c r="Q30" s="46"/>
      <c r="R30" s="46"/>
      <c r="S30" s="46"/>
      <c r="T30" s="124">
        <f>SUM(D30:S30)</f>
        <v>1440</v>
      </c>
    </row>
    <row r="31" spans="1:20" ht="15">
      <c r="A31" t="s">
        <v>77</v>
      </c>
      <c r="B31" s="113">
        <v>4500</v>
      </c>
      <c r="C31" s="46"/>
      <c r="D31" s="46">
        <v>450</v>
      </c>
      <c r="E31" s="46">
        <v>450</v>
      </c>
      <c r="F31" s="46">
        <v>450</v>
      </c>
      <c r="G31" s="46">
        <v>450</v>
      </c>
      <c r="H31" s="46"/>
      <c r="I31" s="46">
        <v>450</v>
      </c>
      <c r="J31" s="46">
        <v>450</v>
      </c>
      <c r="K31" s="46">
        <v>450</v>
      </c>
      <c r="L31" s="46"/>
      <c r="M31" s="46">
        <v>450</v>
      </c>
      <c r="N31" s="46"/>
      <c r="O31" s="46">
        <v>450</v>
      </c>
      <c r="P31" s="46"/>
      <c r="Q31" s="46">
        <v>450</v>
      </c>
      <c r="R31" s="46"/>
      <c r="S31" s="46"/>
      <c r="T31" s="124">
        <f>SUM(D31:S31)</f>
        <v>4500</v>
      </c>
    </row>
    <row r="32" spans="1:20" ht="15">
      <c r="A32" s="38" t="s">
        <v>75</v>
      </c>
      <c r="B32" s="40">
        <v>1900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125"/>
    </row>
    <row r="33" spans="1:21" ht="15">
      <c r="A33" s="45"/>
      <c r="B33" s="26"/>
      <c r="C33" s="86">
        <f>SUM(C30:C32)</f>
        <v>360</v>
      </c>
      <c r="D33" s="86">
        <f>SUM(D30:D32)</f>
        <v>630</v>
      </c>
      <c r="E33" s="86">
        <f aca="true" t="shared" si="1" ref="E33:S33">SUM(E30:E32)</f>
        <v>630</v>
      </c>
      <c r="F33" s="86">
        <f t="shared" si="1"/>
        <v>450</v>
      </c>
      <c r="G33" s="86">
        <f t="shared" si="1"/>
        <v>450</v>
      </c>
      <c r="H33" s="86">
        <f>SUM(H30:H32)</f>
        <v>360</v>
      </c>
      <c r="I33" s="86">
        <f t="shared" si="1"/>
        <v>630</v>
      </c>
      <c r="J33" s="86">
        <f t="shared" si="1"/>
        <v>630</v>
      </c>
      <c r="K33" s="86">
        <f t="shared" si="1"/>
        <v>450</v>
      </c>
      <c r="L33" s="86">
        <f t="shared" si="1"/>
        <v>360</v>
      </c>
      <c r="M33" s="86">
        <f t="shared" si="1"/>
        <v>450</v>
      </c>
      <c r="N33" s="86"/>
      <c r="O33" s="86">
        <f t="shared" si="1"/>
        <v>450</v>
      </c>
      <c r="P33" s="86"/>
      <c r="Q33" s="86">
        <f t="shared" si="1"/>
        <v>450</v>
      </c>
      <c r="R33" s="86"/>
      <c r="S33" s="86">
        <f t="shared" si="1"/>
        <v>0</v>
      </c>
      <c r="T33" s="125"/>
      <c r="U33" s="60"/>
    </row>
    <row r="34" spans="1:21" ht="15">
      <c r="A34" s="83" t="s">
        <v>55</v>
      </c>
      <c r="B34" s="47">
        <f>+B32+B30+B31</f>
        <v>8150</v>
      </c>
      <c r="C34" s="85">
        <f>+C33/C5</f>
        <v>18</v>
      </c>
      <c r="D34" s="85">
        <f aca="true" t="shared" si="2" ref="D34:M34">+D33/D5</f>
        <v>21.724137931034484</v>
      </c>
      <c r="E34" s="85">
        <f t="shared" si="2"/>
        <v>28.636363636363637</v>
      </c>
      <c r="F34" s="85">
        <f t="shared" si="2"/>
        <v>37.5</v>
      </c>
      <c r="G34" s="85">
        <f t="shared" si="2"/>
        <v>22.5</v>
      </c>
      <c r="H34" s="85">
        <f t="shared" si="2"/>
        <v>18</v>
      </c>
      <c r="I34" s="85">
        <f t="shared" si="2"/>
        <v>18</v>
      </c>
      <c r="J34" s="85">
        <f t="shared" si="2"/>
        <v>17.5</v>
      </c>
      <c r="K34" s="85">
        <f t="shared" si="2"/>
        <v>12.857142857142858</v>
      </c>
      <c r="L34" s="85">
        <f t="shared" si="2"/>
        <v>16.363636363636363</v>
      </c>
      <c r="M34" s="85">
        <f t="shared" si="2"/>
        <v>26.470588235294116</v>
      </c>
      <c r="N34" s="85"/>
      <c r="O34" s="85">
        <f>+O33/O5</f>
        <v>16.071428571428573</v>
      </c>
      <c r="P34" s="85"/>
      <c r="Q34" s="85">
        <f>+Q33/Q5</f>
        <v>45</v>
      </c>
      <c r="R34" s="85"/>
      <c r="S34" s="85">
        <f>+S33/S5</f>
        <v>0</v>
      </c>
      <c r="T34" s="125"/>
      <c r="U34" s="60"/>
    </row>
    <row r="35" spans="1:20" ht="15">
      <c r="A35" s="67" t="s">
        <v>48</v>
      </c>
      <c r="B35" s="55"/>
      <c r="C35" s="57"/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25"/>
    </row>
    <row r="36" spans="1:20" ht="15">
      <c r="A36" s="45" t="s">
        <v>59</v>
      </c>
      <c r="B36" s="40">
        <v>1000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124"/>
    </row>
    <row r="37" spans="1:20" ht="15">
      <c r="A37" s="45"/>
      <c r="B37" s="4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124"/>
    </row>
    <row r="38" spans="1:20" ht="15">
      <c r="A38" s="45" t="s">
        <v>82</v>
      </c>
      <c r="B38" s="40">
        <v>1000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124"/>
    </row>
    <row r="39" spans="1:20" ht="15">
      <c r="A39" s="45"/>
      <c r="B39" s="4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24"/>
    </row>
    <row r="40" spans="1:20" ht="15">
      <c r="A40" s="45" t="s">
        <v>63</v>
      </c>
      <c r="B40" s="40">
        <v>1400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24"/>
    </row>
    <row r="41" spans="1:20" ht="15">
      <c r="A41" s="45"/>
      <c r="B41" s="40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24"/>
    </row>
    <row r="42" spans="1:21" ht="15">
      <c r="A42" s="45" t="s">
        <v>60</v>
      </c>
      <c r="B42" s="97">
        <v>590</v>
      </c>
      <c r="D42" s="2"/>
      <c r="E42" s="2"/>
      <c r="T42" s="125"/>
      <c r="U42" s="60"/>
    </row>
    <row r="43" spans="1:21" ht="15">
      <c r="A43" s="83" t="s">
        <v>55</v>
      </c>
      <c r="B43" s="47">
        <f>+B36+B42+B38+B40</f>
        <v>3990</v>
      </c>
      <c r="C43" s="90">
        <f aca="true" t="shared" si="3" ref="C43:M43">+C36/C5</f>
        <v>0</v>
      </c>
      <c r="D43" s="91">
        <f t="shared" si="3"/>
        <v>0</v>
      </c>
      <c r="E43" s="91">
        <f t="shared" si="3"/>
        <v>0</v>
      </c>
      <c r="F43" s="91">
        <f t="shared" si="3"/>
        <v>0</v>
      </c>
      <c r="G43" s="91">
        <f t="shared" si="3"/>
        <v>0</v>
      </c>
      <c r="H43" s="91">
        <f t="shared" si="3"/>
        <v>0</v>
      </c>
      <c r="I43" s="91">
        <f t="shared" si="3"/>
        <v>0</v>
      </c>
      <c r="J43" s="91">
        <f t="shared" si="3"/>
        <v>0</v>
      </c>
      <c r="K43" s="91">
        <f t="shared" si="3"/>
        <v>0</v>
      </c>
      <c r="L43" s="91">
        <f t="shared" si="3"/>
        <v>0</v>
      </c>
      <c r="M43" s="91">
        <f t="shared" si="3"/>
        <v>0</v>
      </c>
      <c r="N43" s="91"/>
      <c r="O43" s="91">
        <f>+O36/O5</f>
        <v>0</v>
      </c>
      <c r="P43" s="91"/>
      <c r="Q43" s="91">
        <f>+Q36/Q5</f>
        <v>0</v>
      </c>
      <c r="R43" s="91"/>
      <c r="S43" s="91">
        <f>+S36/S5</f>
        <v>0</v>
      </c>
      <c r="T43" s="125"/>
      <c r="U43" s="60"/>
    </row>
    <row r="44" spans="1:21" ht="18.75">
      <c r="A44" s="106" t="s">
        <v>58</v>
      </c>
      <c r="B44" s="92">
        <f>+B43+B34</f>
        <v>12140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125"/>
      <c r="U44" s="60"/>
    </row>
    <row r="45" spans="1:21" ht="15">
      <c r="A45" s="45"/>
      <c r="B45" s="55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125"/>
      <c r="U45" s="60"/>
    </row>
    <row r="46" spans="1:20" ht="18.75">
      <c r="A46" s="94" t="s">
        <v>34</v>
      </c>
      <c r="B46" s="65"/>
      <c r="C46" s="66"/>
      <c r="D46" s="66"/>
      <c r="E46" s="66"/>
      <c r="F46" s="66"/>
      <c r="G46" s="66"/>
      <c r="H46" s="66"/>
      <c r="I46" s="66"/>
      <c r="J46" s="66" t="s">
        <v>81</v>
      </c>
      <c r="K46" s="66"/>
      <c r="L46" s="66"/>
      <c r="M46" s="66"/>
      <c r="N46" s="66"/>
      <c r="O46" s="66"/>
      <c r="P46" s="66"/>
      <c r="Q46" s="66"/>
      <c r="R46" s="66"/>
      <c r="S46" s="66"/>
      <c r="T46" s="125"/>
    </row>
    <row r="47" spans="1:20" ht="15">
      <c r="A47" s="64" t="s">
        <v>9</v>
      </c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5"/>
    </row>
    <row r="48" spans="1:20" ht="15">
      <c r="A48" s="12"/>
      <c r="B48" s="25"/>
      <c r="C48" s="53">
        <v>20</v>
      </c>
      <c r="D48" s="52">
        <v>29</v>
      </c>
      <c r="E48" s="52">
        <v>22</v>
      </c>
      <c r="F48" s="52">
        <v>12</v>
      </c>
      <c r="G48" s="53">
        <v>20</v>
      </c>
      <c r="H48" s="53">
        <v>20</v>
      </c>
      <c r="I48" s="53">
        <v>35</v>
      </c>
      <c r="J48" s="53">
        <v>36</v>
      </c>
      <c r="K48" s="53">
        <v>35</v>
      </c>
      <c r="L48" s="53">
        <v>22</v>
      </c>
      <c r="M48" s="53">
        <v>17</v>
      </c>
      <c r="N48" s="53"/>
      <c r="O48" s="53">
        <v>28</v>
      </c>
      <c r="P48" s="53"/>
      <c r="Q48" s="53">
        <v>10</v>
      </c>
      <c r="R48" s="53"/>
      <c r="S48" s="52">
        <v>3</v>
      </c>
      <c r="T48" s="125"/>
    </row>
    <row r="49" spans="1:20" ht="15">
      <c r="A49" t="s">
        <v>70</v>
      </c>
      <c r="B49" s="35">
        <v>1100</v>
      </c>
      <c r="C49" s="10">
        <v>3.7</v>
      </c>
      <c r="D49" s="10">
        <v>3.7</v>
      </c>
      <c r="E49" s="10">
        <v>3.7</v>
      </c>
      <c r="F49" s="10">
        <v>3.7</v>
      </c>
      <c r="G49" s="10">
        <v>3.7</v>
      </c>
      <c r="H49" s="10">
        <v>3.7</v>
      </c>
      <c r="I49" s="10">
        <v>3.7</v>
      </c>
      <c r="J49" s="10">
        <v>3.7</v>
      </c>
      <c r="K49" s="10">
        <v>3.7</v>
      </c>
      <c r="L49" s="10">
        <v>3.7</v>
      </c>
      <c r="M49" s="10">
        <v>3.7</v>
      </c>
      <c r="N49" s="10"/>
      <c r="O49" s="10">
        <v>3.7</v>
      </c>
      <c r="P49" s="10"/>
      <c r="Q49" s="10">
        <v>3.7</v>
      </c>
      <c r="R49" s="10"/>
      <c r="S49" s="10">
        <v>3.7</v>
      </c>
      <c r="T49" s="125"/>
    </row>
    <row r="50" spans="1:20" ht="15">
      <c r="A50" t="s">
        <v>71</v>
      </c>
      <c r="B50" s="35">
        <v>600</v>
      </c>
      <c r="C50" s="10">
        <f>+C49*C48</f>
        <v>74</v>
      </c>
      <c r="D50" s="10">
        <f>+D49*D48</f>
        <v>107.30000000000001</v>
      </c>
      <c r="E50" s="10">
        <f>+E49*E48</f>
        <v>81.4</v>
      </c>
      <c r="F50" s="10">
        <f aca="true" t="shared" si="4" ref="F50:S50">+F49*F48</f>
        <v>44.400000000000006</v>
      </c>
      <c r="G50" s="10">
        <f t="shared" si="4"/>
        <v>74</v>
      </c>
      <c r="H50" s="10">
        <f>+H49*H48</f>
        <v>74</v>
      </c>
      <c r="I50" s="10">
        <f>+I49*I48</f>
        <v>129.5</v>
      </c>
      <c r="J50" s="10">
        <f>+J49*J48</f>
        <v>133.20000000000002</v>
      </c>
      <c r="K50" s="10">
        <f>+K49*K48</f>
        <v>129.5</v>
      </c>
      <c r="L50" s="10">
        <f t="shared" si="4"/>
        <v>81.4</v>
      </c>
      <c r="M50" s="10">
        <f t="shared" si="4"/>
        <v>62.900000000000006</v>
      </c>
      <c r="N50" s="10"/>
      <c r="O50" s="10">
        <f t="shared" si="4"/>
        <v>103.60000000000001</v>
      </c>
      <c r="P50" s="10"/>
      <c r="Q50" s="10">
        <f t="shared" si="4"/>
        <v>37</v>
      </c>
      <c r="R50" s="10"/>
      <c r="S50" s="10">
        <f t="shared" si="4"/>
        <v>11.100000000000001</v>
      </c>
      <c r="T50" s="126">
        <f>SUM(D50:S50)</f>
        <v>1069.3</v>
      </c>
    </row>
    <row r="51" spans="1:20" ht="15">
      <c r="A51" t="s">
        <v>36</v>
      </c>
      <c r="B51" s="35"/>
      <c r="C51" s="5"/>
      <c r="D51" s="5"/>
      <c r="E51" s="5"/>
      <c r="F51" s="5"/>
      <c r="G51" s="13"/>
      <c r="H51" s="5"/>
      <c r="I51" s="5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25"/>
    </row>
    <row r="52" spans="1:20" ht="15">
      <c r="A52" t="s">
        <v>78</v>
      </c>
      <c r="B52" s="35">
        <v>400</v>
      </c>
      <c r="C52" s="3"/>
      <c r="D52" s="3"/>
      <c r="E52" s="3"/>
      <c r="F52" s="3"/>
      <c r="G52" s="6"/>
      <c r="H52" s="3"/>
      <c r="I52" s="3"/>
      <c r="M52" s="6"/>
      <c r="N52" s="6"/>
      <c r="O52" s="6"/>
      <c r="P52" s="6"/>
      <c r="Q52" s="6"/>
      <c r="R52" s="6"/>
      <c r="S52" s="6"/>
      <c r="T52" s="126"/>
    </row>
    <row r="53" spans="1:20" ht="15">
      <c r="A53" t="s">
        <v>79</v>
      </c>
      <c r="B53" s="113">
        <v>400</v>
      </c>
      <c r="C53" s="3"/>
      <c r="D53" s="3"/>
      <c r="E53" s="3"/>
      <c r="F53" s="3"/>
      <c r="G53" s="14"/>
      <c r="H53" s="3"/>
      <c r="I53" s="3"/>
      <c r="M53" s="14"/>
      <c r="N53" s="14"/>
      <c r="O53" s="14"/>
      <c r="P53" s="14"/>
      <c r="Q53" s="14"/>
      <c r="R53" s="14"/>
      <c r="S53" s="14"/>
      <c r="T53" s="126"/>
    </row>
    <row r="54" spans="1:20" ht="15">
      <c r="A54" t="s">
        <v>80</v>
      </c>
      <c r="B54" s="35">
        <v>500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125"/>
    </row>
    <row r="55" spans="1:20" ht="15">
      <c r="A55" t="s">
        <v>83</v>
      </c>
      <c r="B55" s="35">
        <v>500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125"/>
    </row>
    <row r="56" spans="1:21" ht="15">
      <c r="A56" t="s">
        <v>5</v>
      </c>
      <c r="B56" s="29">
        <f>SUM(B49:B55)</f>
        <v>3500</v>
      </c>
      <c r="C56" s="50"/>
      <c r="D56" s="50"/>
      <c r="E56" s="50"/>
      <c r="F56" s="50"/>
      <c r="G56" s="51"/>
      <c r="H56" s="50"/>
      <c r="I56" s="50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68"/>
      <c r="U56" s="68"/>
    </row>
    <row r="57" spans="1:20" ht="15">
      <c r="A57" s="22" t="s">
        <v>35</v>
      </c>
      <c r="B57" s="101">
        <v>300</v>
      </c>
      <c r="C57" s="127" t="e">
        <f aca="true" t="shared" si="5" ref="C57:M57">+$B$57/$B$5*C5</f>
        <v>#DIV/0!</v>
      </c>
      <c r="D57" s="127" t="e">
        <f t="shared" si="5"/>
        <v>#DIV/0!</v>
      </c>
      <c r="E57" s="127" t="e">
        <f t="shared" si="5"/>
        <v>#DIV/0!</v>
      </c>
      <c r="F57" s="127" t="e">
        <f t="shared" si="5"/>
        <v>#DIV/0!</v>
      </c>
      <c r="G57" s="127" t="e">
        <f t="shared" si="5"/>
        <v>#DIV/0!</v>
      </c>
      <c r="H57" s="127" t="e">
        <f t="shared" si="5"/>
        <v>#DIV/0!</v>
      </c>
      <c r="I57" s="127" t="e">
        <f t="shared" si="5"/>
        <v>#DIV/0!</v>
      </c>
      <c r="J57" s="127" t="e">
        <f t="shared" si="5"/>
        <v>#DIV/0!</v>
      </c>
      <c r="K57" s="127" t="e">
        <f t="shared" si="5"/>
        <v>#DIV/0!</v>
      </c>
      <c r="L57" s="127" t="e">
        <f t="shared" si="5"/>
        <v>#DIV/0!</v>
      </c>
      <c r="M57" s="127" t="e">
        <f t="shared" si="5"/>
        <v>#DIV/0!</v>
      </c>
      <c r="N57" s="127"/>
      <c r="O57" s="127" t="e">
        <f>+$B$57/$B$5*O5</f>
        <v>#DIV/0!</v>
      </c>
      <c r="P57" s="127"/>
      <c r="Q57" s="127" t="e">
        <f>+$B$57/$B$5*Q5</f>
        <v>#DIV/0!</v>
      </c>
      <c r="R57" s="127"/>
      <c r="S57" s="127" t="e">
        <f>+$B$57/$B$5*S5</f>
        <v>#DIV/0!</v>
      </c>
      <c r="T57" s="68"/>
    </row>
    <row r="58" spans="1:20" ht="18.75">
      <c r="A58" s="105" t="s">
        <v>34</v>
      </c>
      <c r="B58" s="95">
        <f>SUM(B56:B57)</f>
        <v>3800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68"/>
    </row>
    <row r="59" spans="2:20" ht="15">
      <c r="B59" s="26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68"/>
    </row>
    <row r="60" spans="1:19" ht="18.75">
      <c r="A60" s="103" t="s">
        <v>37</v>
      </c>
      <c r="B60" s="26"/>
      <c r="C60" s="69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</row>
    <row r="61" spans="1:19" ht="15">
      <c r="A61" s="22" t="s">
        <v>88</v>
      </c>
      <c r="B61" s="115">
        <v>2535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">
      <c r="A62" s="114" t="s">
        <v>89</v>
      </c>
      <c r="B62" s="2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">
      <c r="A63" s="64" t="s">
        <v>10</v>
      </c>
      <c r="B63" s="26"/>
      <c r="C63" s="53"/>
      <c r="D63" s="52"/>
      <c r="E63" s="52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2"/>
    </row>
    <row r="64" spans="1:19" ht="15">
      <c r="A64" t="s">
        <v>42</v>
      </c>
      <c r="B64" s="3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20" ht="15">
      <c r="A65" t="s">
        <v>90</v>
      </c>
      <c r="B65" s="33">
        <f>380*12</f>
        <v>4560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68"/>
    </row>
    <row r="66" spans="1:20" ht="15">
      <c r="A66" s="22" t="s">
        <v>38</v>
      </c>
      <c r="B66" s="101">
        <f>SUM(B67:B68)</f>
        <v>1600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68"/>
    </row>
    <row r="67" spans="1:21" ht="15">
      <c r="A67" t="s">
        <v>51</v>
      </c>
      <c r="B67" s="112">
        <v>1000</v>
      </c>
      <c r="D67" s="2"/>
      <c r="E67" s="2"/>
      <c r="U67" s="60"/>
    </row>
    <row r="68" spans="1:21" ht="15">
      <c r="A68" t="s">
        <v>73</v>
      </c>
      <c r="B68" s="112">
        <v>600</v>
      </c>
      <c r="D68" s="2"/>
      <c r="E68" s="2"/>
      <c r="U68" s="60"/>
    </row>
    <row r="69" spans="1:21" ht="15">
      <c r="A69" s="22" t="s">
        <v>39</v>
      </c>
      <c r="B69" s="118">
        <f>+B70+B71+B72</f>
        <v>3500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68"/>
      <c r="U69" s="60"/>
    </row>
    <row r="70" spans="1:5" ht="15">
      <c r="A70" t="s">
        <v>44</v>
      </c>
      <c r="B70" s="48">
        <v>1000</v>
      </c>
      <c r="D70" s="2"/>
      <c r="E70" s="2"/>
    </row>
    <row r="71" spans="1:5" ht="15">
      <c r="A71" t="s">
        <v>43</v>
      </c>
      <c r="B71" s="48">
        <v>500</v>
      </c>
      <c r="D71" s="2"/>
      <c r="E71" s="2"/>
    </row>
    <row r="72" spans="1:5" ht="15">
      <c r="A72" t="s">
        <v>45</v>
      </c>
      <c r="B72" s="48">
        <v>2000</v>
      </c>
      <c r="D72" s="2"/>
      <c r="E72" s="2"/>
    </row>
    <row r="73" spans="1:19" ht="15">
      <c r="A73" s="22" t="s">
        <v>94</v>
      </c>
      <c r="B73" s="118">
        <v>20000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5" ht="18.75">
      <c r="A74" s="110" t="s">
        <v>37</v>
      </c>
      <c r="B74" s="111">
        <f>+B69+B66+B65+B61+B73</f>
        <v>32195</v>
      </c>
      <c r="D74" s="2"/>
      <c r="E74" s="2"/>
    </row>
    <row r="75" spans="1:19" ht="15">
      <c r="A75" s="36"/>
      <c r="B75" s="37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20" ht="15">
      <c r="A76" t="s">
        <v>17</v>
      </c>
      <c r="B76" s="122">
        <v>56799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8"/>
    </row>
    <row r="77" spans="1:21" ht="15.75">
      <c r="A77" t="s">
        <v>18</v>
      </c>
      <c r="B77" s="98">
        <f>+B74+B58+B44+B26</f>
        <v>59081.9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54"/>
      <c r="U77" s="68"/>
    </row>
    <row r="78" spans="1:19" ht="15.75" thickBot="1">
      <c r="A78" s="4"/>
      <c r="B78" s="61"/>
      <c r="C78" s="49"/>
      <c r="D78" s="49">
        <f>+D76-D77</f>
        <v>0</v>
      </c>
      <c r="E78" s="49"/>
      <c r="F78" s="49">
        <f>+F76-F77</f>
        <v>0</v>
      </c>
      <c r="G78" s="49">
        <f aca="true" t="shared" si="6" ref="G78:S78">+G76-G77</f>
        <v>0</v>
      </c>
      <c r="H78" s="49"/>
      <c r="I78" s="49"/>
      <c r="J78" s="49">
        <f>+J76-J77</f>
        <v>0</v>
      </c>
      <c r="K78" s="49">
        <f>+K76-K77</f>
        <v>0</v>
      </c>
      <c r="L78" s="49">
        <f t="shared" si="6"/>
        <v>0</v>
      </c>
      <c r="M78" s="49">
        <f t="shared" si="6"/>
        <v>0</v>
      </c>
      <c r="N78" s="49"/>
      <c r="O78" s="49">
        <f t="shared" si="6"/>
        <v>0</v>
      </c>
      <c r="P78" s="49"/>
      <c r="Q78" s="49">
        <f t="shared" si="6"/>
        <v>0</v>
      </c>
      <c r="R78" s="49"/>
      <c r="S78" s="49">
        <f t="shared" si="6"/>
        <v>0</v>
      </c>
    </row>
    <row r="79" spans="1:19" ht="24" thickTop="1">
      <c r="A79" s="72" t="s">
        <v>95</v>
      </c>
      <c r="B79" s="78">
        <f>+B7</f>
        <v>56799</v>
      </c>
      <c r="C79" s="73"/>
      <c r="D79" s="80"/>
      <c r="E79" s="80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1:19" ht="23.25">
      <c r="A80" s="74" t="s">
        <v>18</v>
      </c>
      <c r="B80" s="79">
        <f>+B77</f>
        <v>59081.9</v>
      </c>
      <c r="C80" s="3"/>
      <c r="D80" s="58"/>
      <c r="E80" s="58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7.75" thickBot="1">
      <c r="A81" s="75" t="s">
        <v>19</v>
      </c>
      <c r="B81" s="116">
        <f>+B79-B80</f>
        <v>-2282.9000000000015</v>
      </c>
      <c r="C81" s="77"/>
      <c r="D81" s="76"/>
      <c r="E81" s="76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</row>
    <row r="82" ht="27.75" thickTop="1">
      <c r="B82" s="117"/>
    </row>
    <row r="90" ht="15">
      <c r="E90" s="102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7" r:id="rId1"/>
  <ignoredErrors>
    <ignoredError sqref="N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</dc:creator>
  <cp:keywords/>
  <dc:description/>
  <cp:lastModifiedBy>Patric Westerlund</cp:lastModifiedBy>
  <cp:lastPrinted>2016-01-21T14:12:35Z</cp:lastPrinted>
  <dcterms:created xsi:type="dcterms:W3CDTF">2010-04-19T17:54:54Z</dcterms:created>
  <dcterms:modified xsi:type="dcterms:W3CDTF">2016-10-10T16:53:53Z</dcterms:modified>
  <cp:category/>
  <cp:version/>
  <cp:contentType/>
  <cp:contentStatus/>
</cp:coreProperties>
</file>